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JOB\_APT\2025\Inofama\F_Laserów\PROJEKT\"/>
    </mc:Choice>
  </mc:AlternateContent>
  <xr:revisionPtr revIDLastSave="0" documentId="13_ncr:1_{2954792A-7349-4505-A95A-6A7B92678B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4" i="1"/>
  <c r="E18" i="1"/>
  <c r="H18" i="1" s="1"/>
  <c r="H26" i="1"/>
  <c r="H25" i="1"/>
  <c r="H24" i="1"/>
  <c r="H23" i="1"/>
  <c r="H11" i="1"/>
  <c r="H10" i="1"/>
  <c r="H9" i="1"/>
  <c r="H8" i="1"/>
  <c r="H7" i="1"/>
  <c r="E37" i="1"/>
  <c r="E20" i="1"/>
  <c r="H20" i="1" s="1"/>
  <c r="E39" i="1"/>
  <c r="E44" i="1"/>
  <c r="H44" i="1" s="1"/>
  <c r="E43" i="1"/>
  <c r="H43" i="1" s="1"/>
  <c r="E42" i="1"/>
  <c r="H42" i="1" s="1"/>
  <c r="E41" i="1"/>
  <c r="E38" i="1"/>
  <c r="E36" i="1"/>
  <c r="H36" i="1" s="1"/>
  <c r="E35" i="1"/>
  <c r="H35" i="1" s="1"/>
  <c r="E30" i="1"/>
  <c r="H30" i="1" s="1"/>
  <c r="E29" i="1"/>
  <c r="H29" i="1" s="1"/>
  <c r="E28" i="1"/>
  <c r="H28" i="1" s="1"/>
  <c r="E27" i="1"/>
  <c r="H27" i="1" s="1"/>
  <c r="E22" i="1"/>
  <c r="H22" i="1" s="1"/>
  <c r="E21" i="1"/>
  <c r="H21" i="1" s="1"/>
  <c r="E11" i="1"/>
  <c r="E19" i="1"/>
  <c r="H19" i="1" s="1"/>
  <c r="E14" i="1"/>
  <c r="H14" i="1" s="1"/>
  <c r="E7" i="1"/>
  <c r="E13" i="1"/>
  <c r="H13" i="1" s="1"/>
  <c r="E12" i="1"/>
  <c r="H12" i="1" s="1"/>
  <c r="E9" i="1"/>
  <c r="E8" i="1"/>
  <c r="E6" i="1"/>
  <c r="H6" i="1" s="1"/>
  <c r="E5" i="1"/>
  <c r="H5" i="1" s="1"/>
  <c r="G3" i="1" l="1"/>
  <c r="G16" i="1"/>
  <c r="G32" i="1"/>
  <c r="G2" i="1" l="1"/>
</calcChain>
</file>

<file path=xl/sharedStrings.xml><?xml version="1.0" encoding="utf-8"?>
<sst xmlns="http://schemas.openxmlformats.org/spreadsheetml/2006/main" count="153" uniqueCount="91">
  <si>
    <t>Lp.</t>
  </si>
  <si>
    <t>Opis</t>
  </si>
  <si>
    <t>Obmiar</t>
  </si>
  <si>
    <t>Wynik</t>
  </si>
  <si>
    <t>kg</t>
  </si>
  <si>
    <t>Jedn.</t>
  </si>
  <si>
    <t>Pozycja/Rysunek</t>
  </si>
  <si>
    <t>m2</t>
  </si>
  <si>
    <t>m3</t>
  </si>
  <si>
    <t>Cena jedn. [zł]</t>
  </si>
  <si>
    <t>Wartość [zł]</t>
  </si>
  <si>
    <t>INOFAMA S.A. ul.Metalowców 7, 88-100 Inowrocław</t>
  </si>
  <si>
    <t>I. Poz.P1 - płyta pod system do laseru</t>
  </si>
  <si>
    <t>usunięcie części płyty fundamentowej pod istniejącym laserem</t>
  </si>
  <si>
    <t>0,25*2,7*4,02+0,1*2,7*4,05</t>
  </si>
  <si>
    <t>usunięcie fundamentu pod żuraw</t>
  </si>
  <si>
    <t>wymiary 1,8x1,9x1,9m</t>
  </si>
  <si>
    <t>1,8*1,9*1,9</t>
  </si>
  <si>
    <t>posadzka poza usuniętą istniejącą płytą</t>
  </si>
  <si>
    <t>13,37*0,3</t>
  </si>
  <si>
    <t>założono 5cm chudego betonu C16/20</t>
  </si>
  <si>
    <t>(4,45*4,26+1,7*3,13)*0,05</t>
  </si>
  <si>
    <t>montaż zbrojenia płyty</t>
  </si>
  <si>
    <t>pręty d=12mm, stal A-IIIN (RB500W)</t>
  </si>
  <si>
    <t>szczelina dylatacyjna wokół płyty</t>
  </si>
  <si>
    <t>pianka poliuretanowa gr.2,0cm</t>
  </si>
  <si>
    <t>(4,45*2+4,26*2+1,7*2)*0,02*0,3</t>
  </si>
  <si>
    <t>(4,45*2+4,26*2+1,7*2)*0,02*0,04</t>
  </si>
  <si>
    <t>zasypać piaskiem, zagęścić do Is=0,98</t>
  </si>
  <si>
    <t>1,9*1,9*(1,8-0,3)</t>
  </si>
  <si>
    <t xml:space="preserve">uzupełnienie brakującej posadzki </t>
  </si>
  <si>
    <t>1,2*1,9*0,3+(4,26+4,45+2,55)*0,2*0,3</t>
  </si>
  <si>
    <t>ewentualna przyległa posadzka (do 20cm) oraz w miejscu usuniętego fundamentu pod żuraw</t>
  </si>
  <si>
    <t>II. Poz.P2 - płyta pod krawędziarkę</t>
  </si>
  <si>
    <t>istn. posadzka gr.20cm (12+8) ; wymiary 9,9m*3,5m</t>
  </si>
  <si>
    <t>9,9*3,5*0,2</t>
  </si>
  <si>
    <t>pogębienie wykopu do poziomu posadowienia</t>
  </si>
  <si>
    <t>0,35*9,9*3,5</t>
  </si>
  <si>
    <t>betonowanie płyty</t>
  </si>
  <si>
    <t>beton C25/30</t>
  </si>
  <si>
    <t>(4,45*4,22+1,7*3,13)*0,3</t>
  </si>
  <si>
    <t>wykonanie chudego betonu</t>
  </si>
  <si>
    <t>beton C16/20, gr.15cm</t>
  </si>
  <si>
    <t>9,9*3,5*0,15</t>
  </si>
  <si>
    <t>zbrojenie przyspawane do blach  d=12mm</t>
  </si>
  <si>
    <t>osadzenie blach stalowych w fundamencie; pospawanie z wklejonymi prętami</t>
  </si>
  <si>
    <t>montaż zbrojenia płyty fundamentowej</t>
  </si>
  <si>
    <t>pręty d=12mm d=16mm, stal A-IIIN (RB500W)</t>
  </si>
  <si>
    <t>wykonanie izolacji na chudym betonie</t>
  </si>
  <si>
    <t>izolacja pozioma - 2x dysperbit</t>
  </si>
  <si>
    <t>9,8*3,4*2</t>
  </si>
  <si>
    <t>2,91*3,4</t>
  </si>
  <si>
    <t>(9,8*2+3,4*2)*0,02*0,4</t>
  </si>
  <si>
    <t>(9,8*2+3,4*2)*0,02*0,04</t>
  </si>
  <si>
    <t xml:space="preserve">ewentualna przyległa posadzka (do 20cm) </t>
  </si>
  <si>
    <t>(3,6+10,0)*2*0,2*0,2</t>
  </si>
  <si>
    <t>III. Poz.P3 - płyta pod laser</t>
  </si>
  <si>
    <t xml:space="preserve">przeniesienie studzienki kanalizacyjnej </t>
  </si>
  <si>
    <t>istn. posadzka gr.25cm (11+14)</t>
  </si>
  <si>
    <t>(5,9*16,8+1,3*5,9*2)*0,25</t>
  </si>
  <si>
    <t>(5,9*16,8+1,3*5,9*2)*0,15</t>
  </si>
  <si>
    <t>beton C16/20, gr.10cm</t>
  </si>
  <si>
    <t>(6,0*16,9+1,3*5,9*2)*0,1</t>
  </si>
  <si>
    <t>montaż zbrojenia płyt fundamentowych</t>
  </si>
  <si>
    <t>pręty d=10mm d=12mm, stal A-IIIN (RB500W)</t>
  </si>
  <si>
    <t>betonowanie płyt</t>
  </si>
  <si>
    <t>(5,86*8,5+4,26*8,22)*0,3+1,2*5,86*2*0,3</t>
  </si>
  <si>
    <t>szczelina dylatacyjna wokół płyt</t>
  </si>
  <si>
    <t>(5,86+8,5*2+0,8*2+8,22*2+4,26)*0,02*0,3</t>
  </si>
  <si>
    <t>(5,86+8,5*2+0,8*2+8,22*2+4,26)*0,02*0,04</t>
  </si>
  <si>
    <t>(5,86+8,5*2+0,8*2+8,22*2+4,26)*0,2*0,25</t>
  </si>
  <si>
    <t>(6,0*16,9+1,3*5,9*2)*2</t>
  </si>
  <si>
    <t>blacha stalowa gr.40mm, wymiary 400x250mm, szt.8, stal S355JR; malowanie antykorozyjne do kat. C3</t>
  </si>
  <si>
    <t>zagęszczenie podłoża</t>
  </si>
  <si>
    <t>9,9*3,5</t>
  </si>
  <si>
    <t>5,9*16,8+1,3*2,9*2</t>
  </si>
  <si>
    <t>wibracyjne zagęszczenie podłoża do Is=0,98</t>
  </si>
  <si>
    <t>wibracyjne zagęszczenie podłoża do  Is=0,98</t>
  </si>
  <si>
    <t>zasypanie wykopu po stopie żurawia</t>
  </si>
  <si>
    <t>wyrównanie powierzchni pod nową płytę</t>
  </si>
  <si>
    <t>kit dylatacyjny np. Sikaflex-11 FC+; szczelina gr.2cm, głębokość ~4cm</t>
  </si>
  <si>
    <t>usunięcie posadzki w dla nowej płyty</t>
  </si>
  <si>
    <t xml:space="preserve"> wykop, pogłębienie pod proj. płytę</t>
  </si>
  <si>
    <t>osadzenie prętów w chudym betonie</t>
  </si>
  <si>
    <t>wklejenie  - pręty d=16mm L=52cm, stal A-IIIN, szt.32</t>
  </si>
  <si>
    <t>kpl</t>
  </si>
  <si>
    <t>przeniesienie studzienki d=100cm z zagęszczeniem gruntu wokół studni do Is=0,98</t>
  </si>
  <si>
    <t xml:space="preserve"> wykop, pogłębienia pod proj. płytę</t>
  </si>
  <si>
    <t xml:space="preserve">usunięcie posadzki pod nowy fundament </t>
  </si>
  <si>
    <t>płyta 25cm oraz podbeton10cm; wym: 2,7m x 4,05m</t>
  </si>
  <si>
    <t>usunięcie posadzki dla nowej płyty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</si>
</sst>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view="pageLayout" zoomScaleNormal="85" workbookViewId="0">
      <selection activeCell="C34" sqref="C34"/>
    </sheetView>
  </sheetViews>
  <sheetFormatPr defaultRowHeight="15.75" x14ac:dyDescent="0.25"/>
  <cols>
    <col min="1" max="1" width="5.28515625" style="6" customWidth="1"/>
    <col min="2" max="2" width="32.7109375" style="1" customWidth="1"/>
    <col min="3" max="3" width="44" style="1" customWidth="1"/>
    <col min="4" max="4" width="35.28515625" style="2" customWidth="1"/>
    <col min="5" max="5" width="7.28515625" style="5" customWidth="1"/>
    <col min="6" max="6" width="4.5703125" style="3" customWidth="1"/>
    <col min="7" max="7" width="7.140625" customWidth="1"/>
    <col min="8" max="8" width="10.7109375" customWidth="1"/>
    <col min="9" max="9" width="11.5703125" customWidth="1"/>
    <col min="11" max="11" width="10.5703125" bestFit="1" customWidth="1"/>
    <col min="12" max="12" width="32.85546875" customWidth="1"/>
  </cols>
  <sheetData>
    <row r="1" spans="1:11" ht="21.75" customHeight="1" thickBot="1" x14ac:dyDescent="0.3">
      <c r="A1" s="44"/>
      <c r="B1" s="45"/>
      <c r="C1" s="45"/>
      <c r="D1" s="45"/>
      <c r="E1" s="45"/>
      <c r="F1" s="45"/>
      <c r="G1" s="45"/>
      <c r="H1" s="46"/>
    </row>
    <row r="2" spans="1:11" ht="36" customHeight="1" thickBot="1" x14ac:dyDescent="0.3">
      <c r="A2" s="40" t="s">
        <v>11</v>
      </c>
      <c r="B2" s="41"/>
      <c r="C2" s="41"/>
      <c r="D2" s="41"/>
      <c r="E2" s="41"/>
      <c r="F2" s="41"/>
      <c r="G2" s="42">
        <f>G3+G16+G32</f>
        <v>0</v>
      </c>
      <c r="H2" s="43"/>
    </row>
    <row r="3" spans="1:11" ht="36" customHeight="1" thickBot="1" x14ac:dyDescent="0.3">
      <c r="A3" s="51" t="s">
        <v>12</v>
      </c>
      <c r="B3" s="52"/>
      <c r="C3" s="52"/>
      <c r="D3" s="52"/>
      <c r="E3" s="52"/>
      <c r="F3" s="52"/>
      <c r="G3" s="53">
        <f>SUM(H5:H14)</f>
        <v>0</v>
      </c>
      <c r="H3" s="54"/>
    </row>
    <row r="4" spans="1:11" ht="27.75" customHeight="1" thickBot="1" x14ac:dyDescent="0.3">
      <c r="A4" s="9" t="s">
        <v>0</v>
      </c>
      <c r="B4" s="7" t="s">
        <v>6</v>
      </c>
      <c r="C4" s="7" t="s">
        <v>1</v>
      </c>
      <c r="D4" s="8" t="s">
        <v>2</v>
      </c>
      <c r="E4" s="11" t="s">
        <v>3</v>
      </c>
      <c r="F4" s="13" t="s">
        <v>5</v>
      </c>
      <c r="G4" s="11" t="s">
        <v>9</v>
      </c>
      <c r="H4" s="12" t="s">
        <v>10</v>
      </c>
      <c r="J4" s="4"/>
      <c r="K4" s="4"/>
    </row>
    <row r="5" spans="1:11" ht="29.45" customHeight="1" x14ac:dyDescent="0.25">
      <c r="A5" s="19">
        <v>1</v>
      </c>
      <c r="B5" s="21" t="s">
        <v>13</v>
      </c>
      <c r="C5" s="14" t="s">
        <v>89</v>
      </c>
      <c r="D5" s="14" t="s">
        <v>14</v>
      </c>
      <c r="E5" s="18">
        <f>0.25*2.7*4.02+0.1*2.7*4.05</f>
        <v>3.8069999999999995</v>
      </c>
      <c r="F5" s="14" t="s">
        <v>8</v>
      </c>
      <c r="G5" s="16"/>
      <c r="H5" s="38">
        <f>E5*G5</f>
        <v>0</v>
      </c>
      <c r="J5" s="4"/>
      <c r="K5" s="4"/>
    </row>
    <row r="6" spans="1:11" ht="15.6" customHeight="1" x14ac:dyDescent="0.25">
      <c r="A6" s="19">
        <v>2</v>
      </c>
      <c r="B6" s="21" t="s">
        <v>15</v>
      </c>
      <c r="C6" s="14" t="s">
        <v>16</v>
      </c>
      <c r="D6" s="14" t="s">
        <v>17</v>
      </c>
      <c r="E6" s="18">
        <f>1.8*1.9*1.9</f>
        <v>6.4979999999999993</v>
      </c>
      <c r="F6" s="14" t="s">
        <v>8</v>
      </c>
      <c r="G6" s="16"/>
      <c r="H6" s="38">
        <f t="shared" ref="H6:H14" si="0">E6*G6</f>
        <v>0</v>
      </c>
      <c r="J6" s="4"/>
      <c r="K6" s="4"/>
    </row>
    <row r="7" spans="1:11" ht="17.45" customHeight="1" x14ac:dyDescent="0.25">
      <c r="A7" s="19">
        <v>3</v>
      </c>
      <c r="B7" s="21" t="s">
        <v>78</v>
      </c>
      <c r="C7" s="14" t="s">
        <v>28</v>
      </c>
      <c r="D7" s="14" t="s">
        <v>29</v>
      </c>
      <c r="E7" s="18">
        <f>1.9*1.9*(1.8-0.3)</f>
        <v>5.415</v>
      </c>
      <c r="F7" s="14" t="s">
        <v>8</v>
      </c>
      <c r="G7" s="16"/>
      <c r="H7" s="38">
        <f t="shared" si="0"/>
        <v>0</v>
      </c>
      <c r="J7" s="4"/>
      <c r="K7" s="4"/>
    </row>
    <row r="8" spans="1:11" ht="17.45" customHeight="1" x14ac:dyDescent="0.25">
      <c r="A8" s="19">
        <v>4</v>
      </c>
      <c r="B8" s="35" t="s">
        <v>88</v>
      </c>
      <c r="C8" s="10" t="s">
        <v>18</v>
      </c>
      <c r="D8" s="10" t="s">
        <v>19</v>
      </c>
      <c r="E8" s="17">
        <f>13.37*0.3</f>
        <v>4.0109999999999992</v>
      </c>
      <c r="F8" s="10" t="s">
        <v>8</v>
      </c>
      <c r="G8" s="16"/>
      <c r="H8" s="38">
        <f t="shared" si="0"/>
        <v>0</v>
      </c>
      <c r="J8" s="4"/>
      <c r="K8" s="4"/>
    </row>
    <row r="9" spans="1:11" ht="18.600000000000001" customHeight="1" x14ac:dyDescent="0.25">
      <c r="A9" s="19">
        <v>5</v>
      </c>
      <c r="B9" s="35" t="s">
        <v>79</v>
      </c>
      <c r="C9" s="10" t="s">
        <v>20</v>
      </c>
      <c r="D9" s="10" t="s">
        <v>21</v>
      </c>
      <c r="E9" s="17">
        <f>(4.45*4.26+1.7*3.13)*0.05</f>
        <v>1.2139</v>
      </c>
      <c r="F9" s="10" t="s">
        <v>8</v>
      </c>
      <c r="G9" s="15"/>
      <c r="H9" s="38">
        <f t="shared" si="0"/>
        <v>0</v>
      </c>
      <c r="J9" s="4"/>
      <c r="K9" s="4"/>
    </row>
    <row r="10" spans="1:11" ht="17.45" customHeight="1" x14ac:dyDescent="0.25">
      <c r="A10" s="19">
        <v>6</v>
      </c>
      <c r="B10" s="35" t="s">
        <v>22</v>
      </c>
      <c r="C10" s="10" t="s">
        <v>23</v>
      </c>
      <c r="D10" s="10">
        <v>581.42999999999995</v>
      </c>
      <c r="E10" s="37">
        <v>581.42999999999995</v>
      </c>
      <c r="F10" s="10" t="s">
        <v>4</v>
      </c>
      <c r="G10" s="15"/>
      <c r="H10" s="38">
        <f t="shared" si="0"/>
        <v>0</v>
      </c>
      <c r="J10" s="4"/>
      <c r="K10" s="4"/>
    </row>
    <row r="11" spans="1:11" ht="17.45" customHeight="1" x14ac:dyDescent="0.25">
      <c r="A11" s="22">
        <v>7</v>
      </c>
      <c r="B11" s="20" t="s">
        <v>38</v>
      </c>
      <c r="C11" s="10" t="s">
        <v>39</v>
      </c>
      <c r="D11" s="10" t="s">
        <v>40</v>
      </c>
      <c r="E11" s="17">
        <f>(4.45*4.22+1.7*3.13)*0.3</f>
        <v>7.23</v>
      </c>
      <c r="F11" s="10" t="s">
        <v>8</v>
      </c>
      <c r="G11" s="15"/>
      <c r="H11" s="38">
        <f t="shared" si="0"/>
        <v>0</v>
      </c>
      <c r="J11" s="4"/>
      <c r="K11" s="4"/>
    </row>
    <row r="12" spans="1:11" ht="18.600000000000001" customHeight="1" x14ac:dyDescent="0.25">
      <c r="A12" s="49">
        <v>8</v>
      </c>
      <c r="B12" s="47" t="s">
        <v>24</v>
      </c>
      <c r="C12" s="10" t="s">
        <v>25</v>
      </c>
      <c r="D12" s="10" t="s">
        <v>26</v>
      </c>
      <c r="E12" s="17">
        <f>(4.45*2+4.26*2+1.7*2)*0.02*0.3</f>
        <v>0.12491999999999999</v>
      </c>
      <c r="F12" s="10" t="s">
        <v>8</v>
      </c>
      <c r="G12" s="15"/>
      <c r="H12" s="38">
        <f t="shared" si="0"/>
        <v>0</v>
      </c>
      <c r="J12" s="4"/>
      <c r="K12" s="4"/>
    </row>
    <row r="13" spans="1:11" ht="29.25" customHeight="1" x14ac:dyDescent="0.25">
      <c r="A13" s="50"/>
      <c r="B13" s="48"/>
      <c r="C13" s="10" t="s">
        <v>80</v>
      </c>
      <c r="D13" s="10" t="s">
        <v>27</v>
      </c>
      <c r="E13" s="17">
        <f>(4.45*2+4.26*2+1.7*2)*0.02*0.04</f>
        <v>1.6656000000000001E-2</v>
      </c>
      <c r="F13" s="10" t="s">
        <v>8</v>
      </c>
      <c r="G13" s="15"/>
      <c r="H13" s="38">
        <f t="shared" si="0"/>
        <v>0</v>
      </c>
      <c r="J13" s="4"/>
      <c r="K13" s="4"/>
    </row>
    <row r="14" spans="1:11" ht="30.6" customHeight="1" x14ac:dyDescent="0.25">
      <c r="A14" s="19">
        <v>9</v>
      </c>
      <c r="B14" s="35" t="s">
        <v>30</v>
      </c>
      <c r="C14" s="10" t="s">
        <v>32</v>
      </c>
      <c r="D14" s="10" t="s">
        <v>31</v>
      </c>
      <c r="E14" s="17">
        <f>1.2*1.9*0.3+(4.26+4.45+2.55)*0.2*0.3</f>
        <v>1.3595999999999999</v>
      </c>
      <c r="F14" s="10" t="s">
        <v>8</v>
      </c>
      <c r="G14" s="15"/>
      <c r="H14" s="38">
        <f t="shared" si="0"/>
        <v>0</v>
      </c>
      <c r="J14" s="4"/>
      <c r="K14" s="4"/>
    </row>
    <row r="15" spans="1:11" ht="16.5" thickBot="1" x14ac:dyDescent="0.3"/>
    <row r="16" spans="1:11" ht="35.25" customHeight="1" thickBot="1" x14ac:dyDescent="0.3">
      <c r="A16" s="51" t="s">
        <v>33</v>
      </c>
      <c r="B16" s="52"/>
      <c r="C16" s="52"/>
      <c r="D16" s="52"/>
      <c r="E16" s="52"/>
      <c r="F16" s="52"/>
      <c r="G16" s="53">
        <f>SUM(H18:H30)</f>
        <v>0</v>
      </c>
      <c r="H16" s="54"/>
    </row>
    <row r="17" spans="1:8" ht="24.75" thickBot="1" x14ac:dyDescent="0.3">
      <c r="A17" s="9" t="s">
        <v>0</v>
      </c>
      <c r="B17" s="7" t="s">
        <v>6</v>
      </c>
      <c r="C17" s="7" t="s">
        <v>1</v>
      </c>
      <c r="D17" s="8" t="s">
        <v>2</v>
      </c>
      <c r="E17" s="11" t="s">
        <v>3</v>
      </c>
      <c r="F17" s="13" t="s">
        <v>5</v>
      </c>
      <c r="G17" s="11" t="s">
        <v>9</v>
      </c>
      <c r="H17" s="12" t="s">
        <v>10</v>
      </c>
    </row>
    <row r="18" spans="1:8" ht="18" customHeight="1" x14ac:dyDescent="0.25">
      <c r="A18" s="23">
        <v>1</v>
      </c>
      <c r="B18" s="21" t="s">
        <v>81</v>
      </c>
      <c r="C18" s="14" t="s">
        <v>34</v>
      </c>
      <c r="D18" s="14" t="s">
        <v>35</v>
      </c>
      <c r="E18" s="18">
        <f>9.9*3.5*0.2*1.1</f>
        <v>7.6230000000000002</v>
      </c>
      <c r="F18" s="14" t="s">
        <v>8</v>
      </c>
      <c r="G18" s="16"/>
      <c r="H18" s="38">
        <f t="shared" ref="H18:H30" si="1">E18*G18</f>
        <v>0</v>
      </c>
    </row>
    <row r="19" spans="1:8" ht="18" customHeight="1" x14ac:dyDescent="0.25">
      <c r="A19" s="23">
        <v>2</v>
      </c>
      <c r="B19" s="21" t="s">
        <v>82</v>
      </c>
      <c r="C19" s="14" t="s">
        <v>36</v>
      </c>
      <c r="D19" s="14" t="s">
        <v>37</v>
      </c>
      <c r="E19" s="18">
        <f>0.35*9.9*3.5</f>
        <v>12.1275</v>
      </c>
      <c r="F19" s="14" t="s">
        <v>8</v>
      </c>
      <c r="G19" s="16"/>
      <c r="H19" s="38">
        <f t="shared" si="1"/>
        <v>0</v>
      </c>
    </row>
    <row r="20" spans="1:8" ht="18" customHeight="1" x14ac:dyDescent="0.25">
      <c r="A20" s="23">
        <v>3</v>
      </c>
      <c r="B20" s="21" t="s">
        <v>73</v>
      </c>
      <c r="C20" s="14" t="s">
        <v>77</v>
      </c>
      <c r="D20" s="14" t="s">
        <v>74</v>
      </c>
      <c r="E20" s="18">
        <f>9.9*3.5</f>
        <v>34.65</v>
      </c>
      <c r="F20" s="14" t="s">
        <v>7</v>
      </c>
      <c r="G20" s="16"/>
      <c r="H20" s="38">
        <f t="shared" si="1"/>
        <v>0</v>
      </c>
    </row>
    <row r="21" spans="1:8" ht="18" customHeight="1" x14ac:dyDescent="0.25">
      <c r="A21" s="23">
        <v>4</v>
      </c>
      <c r="B21" s="21" t="s">
        <v>41</v>
      </c>
      <c r="C21" s="14" t="s">
        <v>42</v>
      </c>
      <c r="D21" s="14" t="s">
        <v>43</v>
      </c>
      <c r="E21" s="18">
        <f>9.9*3.5*0.15</f>
        <v>5.1974999999999998</v>
      </c>
      <c r="F21" s="14" t="s">
        <v>8</v>
      </c>
      <c r="G21" s="16"/>
      <c r="H21" s="38">
        <f t="shared" si="1"/>
        <v>0</v>
      </c>
    </row>
    <row r="22" spans="1:8" ht="18" customHeight="1" x14ac:dyDescent="0.25">
      <c r="A22" s="23">
        <v>5</v>
      </c>
      <c r="B22" s="21" t="s">
        <v>48</v>
      </c>
      <c r="C22" s="14" t="s">
        <v>49</v>
      </c>
      <c r="D22" s="14" t="s">
        <v>50</v>
      </c>
      <c r="E22" s="18">
        <f>9.8*3.4*2</f>
        <v>66.64</v>
      </c>
      <c r="F22" s="14" t="s">
        <v>7</v>
      </c>
      <c r="G22" s="16"/>
      <c r="H22" s="38">
        <f t="shared" si="1"/>
        <v>0</v>
      </c>
    </row>
    <row r="23" spans="1:8" ht="18.600000000000001" customHeight="1" x14ac:dyDescent="0.25">
      <c r="A23" s="23">
        <v>6</v>
      </c>
      <c r="B23" s="35" t="s">
        <v>83</v>
      </c>
      <c r="C23" s="10" t="s">
        <v>84</v>
      </c>
      <c r="D23" s="10">
        <v>26.26</v>
      </c>
      <c r="E23" s="17">
        <v>26.26</v>
      </c>
      <c r="F23" s="10" t="s">
        <v>4</v>
      </c>
      <c r="G23" s="15"/>
      <c r="H23" s="38">
        <f t="shared" si="1"/>
        <v>0</v>
      </c>
    </row>
    <row r="24" spans="1:8" ht="30" customHeight="1" x14ac:dyDescent="0.25">
      <c r="A24" s="56">
        <v>7</v>
      </c>
      <c r="B24" s="47" t="s">
        <v>45</v>
      </c>
      <c r="C24" s="10" t="s">
        <v>72</v>
      </c>
      <c r="D24" s="10">
        <v>264.51</v>
      </c>
      <c r="E24" s="17">
        <v>264.51</v>
      </c>
      <c r="F24" s="10" t="s">
        <v>4</v>
      </c>
      <c r="G24" s="15"/>
      <c r="H24" s="38">
        <f t="shared" si="1"/>
        <v>0</v>
      </c>
    </row>
    <row r="25" spans="1:8" ht="18" customHeight="1" x14ac:dyDescent="0.25">
      <c r="A25" s="57"/>
      <c r="B25" s="48"/>
      <c r="C25" s="10" t="s">
        <v>44</v>
      </c>
      <c r="D25" s="10">
        <v>16.2</v>
      </c>
      <c r="E25" s="17">
        <v>16.2</v>
      </c>
      <c r="F25" s="10" t="s">
        <v>4</v>
      </c>
      <c r="G25" s="15"/>
      <c r="H25" s="38">
        <f t="shared" si="1"/>
        <v>0</v>
      </c>
    </row>
    <row r="26" spans="1:8" ht="18" customHeight="1" x14ac:dyDescent="0.25">
      <c r="A26" s="24">
        <v>8</v>
      </c>
      <c r="B26" s="35" t="s">
        <v>46</v>
      </c>
      <c r="C26" s="10" t="s">
        <v>47</v>
      </c>
      <c r="D26" s="10">
        <v>1403.01</v>
      </c>
      <c r="E26" s="37">
        <v>1403.01</v>
      </c>
      <c r="F26" s="10" t="s">
        <v>4</v>
      </c>
      <c r="G26" s="15"/>
      <c r="H26" s="38">
        <f t="shared" si="1"/>
        <v>0</v>
      </c>
    </row>
    <row r="27" spans="1:8" ht="18" customHeight="1" x14ac:dyDescent="0.25">
      <c r="A27" s="25">
        <v>9</v>
      </c>
      <c r="B27" s="20" t="s">
        <v>38</v>
      </c>
      <c r="C27" s="10" t="s">
        <v>39</v>
      </c>
      <c r="D27" s="10" t="s">
        <v>51</v>
      </c>
      <c r="E27" s="17">
        <f>2.91*3.4</f>
        <v>9.8940000000000001</v>
      </c>
      <c r="F27" s="10" t="s">
        <v>8</v>
      </c>
      <c r="G27" s="15"/>
      <c r="H27" s="38">
        <f t="shared" si="1"/>
        <v>0</v>
      </c>
    </row>
    <row r="28" spans="1:8" ht="18" customHeight="1" x14ac:dyDescent="0.25">
      <c r="A28" s="55">
        <v>10</v>
      </c>
      <c r="B28" s="47" t="s">
        <v>24</v>
      </c>
      <c r="C28" s="10" t="s">
        <v>25</v>
      </c>
      <c r="D28" s="10" t="s">
        <v>52</v>
      </c>
      <c r="E28" s="17">
        <f>(9.8*2+3.4*2)*0.02*0.4</f>
        <v>0.21120000000000003</v>
      </c>
      <c r="F28" s="10" t="s">
        <v>8</v>
      </c>
      <c r="G28" s="15"/>
      <c r="H28" s="38">
        <f t="shared" si="1"/>
        <v>0</v>
      </c>
    </row>
    <row r="29" spans="1:8" ht="25.5" x14ac:dyDescent="0.25">
      <c r="A29" s="55"/>
      <c r="B29" s="48"/>
      <c r="C29" s="10" t="s">
        <v>80</v>
      </c>
      <c r="D29" s="10" t="s">
        <v>53</v>
      </c>
      <c r="E29" s="17">
        <f>(9.8*2+3.4*2)*0.02*0.04</f>
        <v>2.112E-2</v>
      </c>
      <c r="F29" s="10" t="s">
        <v>8</v>
      </c>
      <c r="G29" s="39"/>
      <c r="H29" s="38">
        <f t="shared" si="1"/>
        <v>0</v>
      </c>
    </row>
    <row r="30" spans="1:8" ht="21" customHeight="1" thickBot="1" x14ac:dyDescent="0.3">
      <c r="A30" s="26">
        <v>11</v>
      </c>
      <c r="B30" s="36" t="s">
        <v>30</v>
      </c>
      <c r="C30" s="28" t="s">
        <v>54</v>
      </c>
      <c r="D30" s="28" t="s">
        <v>55</v>
      </c>
      <c r="E30" s="29">
        <f>(3.6+10)*2*0.2*0.2</f>
        <v>1.0880000000000001</v>
      </c>
      <c r="F30" s="28" t="s">
        <v>8</v>
      </c>
      <c r="G30" s="27"/>
      <c r="H30" s="38">
        <f t="shared" si="1"/>
        <v>0</v>
      </c>
    </row>
    <row r="31" spans="1:8" ht="16.5" thickBot="1" x14ac:dyDescent="0.3"/>
    <row r="32" spans="1:8" ht="39" customHeight="1" thickBot="1" x14ac:dyDescent="0.3">
      <c r="A32" s="51" t="s">
        <v>56</v>
      </c>
      <c r="B32" s="52"/>
      <c r="C32" s="52"/>
      <c r="D32" s="52"/>
      <c r="E32" s="52"/>
      <c r="F32" s="52"/>
      <c r="G32" s="53">
        <f>SUM(H34:H44)</f>
        <v>0</v>
      </c>
      <c r="H32" s="54"/>
    </row>
    <row r="33" spans="1:8" ht="24.75" thickBot="1" x14ac:dyDescent="0.3">
      <c r="A33" s="9" t="s">
        <v>0</v>
      </c>
      <c r="B33" s="7" t="s">
        <v>6</v>
      </c>
      <c r="C33" s="7" t="s">
        <v>1</v>
      </c>
      <c r="D33" s="8" t="s">
        <v>2</v>
      </c>
      <c r="E33" s="11" t="s">
        <v>3</v>
      </c>
      <c r="F33" s="13" t="s">
        <v>5</v>
      </c>
      <c r="G33" s="11" t="s">
        <v>9</v>
      </c>
      <c r="H33" s="12" t="s">
        <v>10</v>
      </c>
    </row>
    <row r="34" spans="1:8" ht="27" customHeight="1" x14ac:dyDescent="0.25">
      <c r="A34" s="30">
        <v>1</v>
      </c>
      <c r="B34" s="34" t="s">
        <v>57</v>
      </c>
      <c r="C34" s="58" t="s">
        <v>86</v>
      </c>
      <c r="D34" s="32"/>
      <c r="E34" s="33">
        <v>1</v>
      </c>
      <c r="F34" s="32" t="s">
        <v>85</v>
      </c>
      <c r="G34" s="31"/>
      <c r="H34" s="38">
        <f t="shared" ref="H34:H44" si="2">E34*G34</f>
        <v>0</v>
      </c>
    </row>
    <row r="35" spans="1:8" ht="18" customHeight="1" x14ac:dyDescent="0.25">
      <c r="A35" s="23">
        <v>2</v>
      </c>
      <c r="B35" s="35" t="s">
        <v>90</v>
      </c>
      <c r="C35" s="14" t="s">
        <v>58</v>
      </c>
      <c r="D35" s="14" t="s">
        <v>59</v>
      </c>
      <c r="E35" s="18">
        <f>(5.9*16.8+1.3*5.9*2)*0.25</f>
        <v>28.615000000000002</v>
      </c>
      <c r="F35" s="14" t="s">
        <v>8</v>
      </c>
      <c r="G35" s="16"/>
      <c r="H35" s="38">
        <f t="shared" si="2"/>
        <v>0</v>
      </c>
    </row>
    <row r="36" spans="1:8" ht="18" customHeight="1" x14ac:dyDescent="0.25">
      <c r="A36" s="23">
        <v>3</v>
      </c>
      <c r="B36" s="21" t="s">
        <v>87</v>
      </c>
      <c r="C36" s="14" t="s">
        <v>36</v>
      </c>
      <c r="D36" s="14" t="s">
        <v>60</v>
      </c>
      <c r="E36" s="18">
        <f>(5.9*16.8+1.3*5.9*2)*0.15</f>
        <v>17.169</v>
      </c>
      <c r="F36" s="14" t="s">
        <v>8</v>
      </c>
      <c r="G36" s="16"/>
      <c r="H36" s="38">
        <f t="shared" si="2"/>
        <v>0</v>
      </c>
    </row>
    <row r="37" spans="1:8" ht="18" customHeight="1" x14ac:dyDescent="0.25">
      <c r="A37" s="23">
        <v>4</v>
      </c>
      <c r="B37" s="21" t="s">
        <v>73</v>
      </c>
      <c r="C37" s="14" t="s">
        <v>76</v>
      </c>
      <c r="D37" s="14" t="s">
        <v>75</v>
      </c>
      <c r="E37" s="18">
        <f>5.9*16.8+1.3*2.9*2</f>
        <v>106.66000000000001</v>
      </c>
      <c r="F37" s="14" t="s">
        <v>7</v>
      </c>
      <c r="G37" s="16"/>
      <c r="H37" s="38">
        <f t="shared" si="2"/>
        <v>0</v>
      </c>
    </row>
    <row r="38" spans="1:8" ht="18" customHeight="1" x14ac:dyDescent="0.25">
      <c r="A38" s="23">
        <v>5</v>
      </c>
      <c r="B38" s="21" t="s">
        <v>41</v>
      </c>
      <c r="C38" s="14" t="s">
        <v>61</v>
      </c>
      <c r="D38" s="14" t="s">
        <v>62</v>
      </c>
      <c r="E38" s="18">
        <f>(6*16.9+1.3*5.9*2)*0.1</f>
        <v>11.673999999999999</v>
      </c>
      <c r="F38" s="14" t="s">
        <v>8</v>
      </c>
      <c r="G38" s="16"/>
      <c r="H38" s="38">
        <f t="shared" si="2"/>
        <v>0</v>
      </c>
    </row>
    <row r="39" spans="1:8" ht="18" customHeight="1" x14ac:dyDescent="0.25">
      <c r="A39" s="23">
        <v>6</v>
      </c>
      <c r="B39" s="21" t="s">
        <v>48</v>
      </c>
      <c r="C39" s="14" t="s">
        <v>49</v>
      </c>
      <c r="D39" s="10" t="s">
        <v>71</v>
      </c>
      <c r="E39" s="17">
        <f>(6*16.9+1.3*5.9*2)*2</f>
        <v>233.48</v>
      </c>
      <c r="F39" s="10" t="s">
        <v>7</v>
      </c>
      <c r="G39" s="15"/>
      <c r="H39" s="38">
        <f t="shared" si="2"/>
        <v>0</v>
      </c>
    </row>
    <row r="40" spans="1:8" ht="18" customHeight="1" x14ac:dyDescent="0.25">
      <c r="A40" s="23">
        <v>7</v>
      </c>
      <c r="B40" s="35" t="s">
        <v>63</v>
      </c>
      <c r="C40" s="10" t="s">
        <v>64</v>
      </c>
      <c r="D40" s="10">
        <v>1342.92</v>
      </c>
      <c r="E40" s="37">
        <v>1342.92</v>
      </c>
      <c r="F40" s="10" t="s">
        <v>4</v>
      </c>
      <c r="G40" s="15"/>
      <c r="H40" s="38">
        <f t="shared" si="2"/>
        <v>0</v>
      </c>
    </row>
    <row r="41" spans="1:8" ht="19.149999999999999" customHeight="1" x14ac:dyDescent="0.25">
      <c r="A41" s="25">
        <v>8</v>
      </c>
      <c r="B41" s="20" t="s">
        <v>65</v>
      </c>
      <c r="C41" s="10" t="s">
        <v>39</v>
      </c>
      <c r="D41" s="10" t="s">
        <v>66</v>
      </c>
      <c r="E41" s="17">
        <f>(5.86*8.5+4.26*8.22)*0.3+1.2*5.86*2*0.3</f>
        <v>29.667360000000002</v>
      </c>
      <c r="F41" s="10" t="s">
        <v>8</v>
      </c>
      <c r="G41" s="15"/>
      <c r="H41" s="38">
        <f t="shared" si="2"/>
        <v>0</v>
      </c>
    </row>
    <row r="42" spans="1:8" ht="21" customHeight="1" x14ac:dyDescent="0.25">
      <c r="A42" s="55">
        <v>9</v>
      </c>
      <c r="B42" s="47" t="s">
        <v>67</v>
      </c>
      <c r="C42" s="10" t="s">
        <v>25</v>
      </c>
      <c r="D42" s="10" t="s">
        <v>68</v>
      </c>
      <c r="E42" s="17">
        <f>(5.86+8.5*2+0.8*2+8.22*2+4.26)*0.02*0.3</f>
        <v>0.27096000000000003</v>
      </c>
      <c r="F42" s="10" t="s">
        <v>8</v>
      </c>
      <c r="G42" s="15"/>
      <c r="H42" s="38">
        <f t="shared" si="2"/>
        <v>0</v>
      </c>
    </row>
    <row r="43" spans="1:8" ht="27" customHeight="1" x14ac:dyDescent="0.25">
      <c r="A43" s="55"/>
      <c r="B43" s="48"/>
      <c r="C43" s="10" t="s">
        <v>80</v>
      </c>
      <c r="D43" s="10" t="s">
        <v>69</v>
      </c>
      <c r="E43" s="17">
        <f>(5.86+8.5*2+0.8*2+8.22*2+4.26)*0.02*0.04</f>
        <v>3.6128000000000007E-2</v>
      </c>
      <c r="F43" s="10" t="s">
        <v>8</v>
      </c>
      <c r="G43" s="15"/>
      <c r="H43" s="38">
        <f t="shared" si="2"/>
        <v>0</v>
      </c>
    </row>
    <row r="44" spans="1:8" ht="22.15" customHeight="1" thickBot="1" x14ac:dyDescent="0.3">
      <c r="A44" s="26">
        <v>10</v>
      </c>
      <c r="B44" s="36" t="s">
        <v>30</v>
      </c>
      <c r="C44" s="28" t="s">
        <v>54</v>
      </c>
      <c r="D44" s="28" t="s">
        <v>70</v>
      </c>
      <c r="E44" s="29">
        <f>(5.86+8.5*2+0.8*2+8.22*2+4.26)*0.2*0.25</f>
        <v>2.2580000000000005</v>
      </c>
      <c r="F44" s="28" t="s">
        <v>8</v>
      </c>
      <c r="G44" s="27"/>
      <c r="H44" s="38">
        <f t="shared" si="2"/>
        <v>0</v>
      </c>
    </row>
    <row r="45" spans="1:8" ht="27" customHeight="1" x14ac:dyDescent="0.25"/>
  </sheetData>
  <mergeCells count="17">
    <mergeCell ref="A16:F16"/>
    <mergeCell ref="G16:H16"/>
    <mergeCell ref="A42:A43"/>
    <mergeCell ref="B42:B43"/>
    <mergeCell ref="B24:B25"/>
    <mergeCell ref="A24:A25"/>
    <mergeCell ref="B28:B29"/>
    <mergeCell ref="A28:A29"/>
    <mergeCell ref="A32:F32"/>
    <mergeCell ref="G32:H32"/>
    <mergeCell ref="A2:F2"/>
    <mergeCell ref="G2:H2"/>
    <mergeCell ref="A1:H1"/>
    <mergeCell ref="B12:B13"/>
    <mergeCell ref="A12:A13"/>
    <mergeCell ref="A3:F3"/>
    <mergeCell ref="G3:H3"/>
  </mergeCells>
  <phoneticPr fontId="8" type="noConversion"/>
  <printOptions horizontalCentered="1" gridLines="1"/>
  <pageMargins left="0.23622047244094491" right="0.23622047244094491" top="0.78740157480314965" bottom="0.39370078740157483" header="0.31496062992125984" footer="0.31496062992125984"/>
  <pageSetup paperSize="8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Piotr Zgórecki</cp:lastModifiedBy>
  <cp:lastPrinted>2025-03-26T13:17:08Z</cp:lastPrinted>
  <dcterms:created xsi:type="dcterms:W3CDTF">2013-11-08T12:31:03Z</dcterms:created>
  <dcterms:modified xsi:type="dcterms:W3CDTF">2025-03-28T07:41:02Z</dcterms:modified>
</cp:coreProperties>
</file>